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25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30" i="5" l="1"/>
  <c r="C29" i="5"/>
  <c r="C28" i="5"/>
  <c r="C26" i="5"/>
  <c r="C25" i="5"/>
  <c r="C24" i="5"/>
  <c r="C23" i="5"/>
  <c r="C22" i="5"/>
  <c r="C21" i="5"/>
  <c r="C20" i="5"/>
  <c r="C18" i="5"/>
  <c r="C53" i="5" l="1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52" i="5" l="1"/>
  <c r="C14" i="5" l="1"/>
</calcChain>
</file>

<file path=xl/sharedStrings.xml><?xml version="1.0" encoding="utf-8"?>
<sst xmlns="http://schemas.openxmlformats.org/spreadsheetml/2006/main" count="56" uniqueCount="56">
  <si>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</si>
  <si>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</si>
  <si>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</si>
  <si>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</si>
  <si>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</si>
  <si>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</si>
  <si>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</si>
  <si>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</si>
  <si>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</si>
  <si>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</si>
  <si>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</si>
  <si>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</si>
  <si>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</si>
  <si>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</si>
  <si>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</si>
  <si>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</si>
  <si>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</si>
  <si>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</si>
  <si>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</si>
  <si>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</si>
  <si>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11) Материалы</t>
  </si>
  <si>
    <t>12) Др.расходы(обсл.вычисл.тех.,канц.товары,транспорт и т.д.)</t>
  </si>
  <si>
    <t>13) Налоги(30,2% от з/пл., 1% с дохода)</t>
  </si>
  <si>
    <t>14) Расходы по расчетно-кассовому обслуживанию</t>
  </si>
  <si>
    <t>15) Услуги по управлению</t>
  </si>
  <si>
    <t>1)        Адрес дома:    ул.8 Марта, д.8</t>
  </si>
  <si>
    <t>3)       Дата принятия в управление:    01.12.2020г.</t>
  </si>
  <si>
    <t>Установка водосточных труб, колен на доме</t>
  </si>
  <si>
    <t xml:space="preserve"> 4.5 Поступило от ПАО"МТС",ООО"Нэт Бай Нэт Холдинг",ЗАО"Ресурс-Связь",ПАО"Вымпелком", ПАО Ростелеком</t>
  </si>
  <si>
    <t>Ремонт электродвигателя на рециркуляционном насосе</t>
  </si>
  <si>
    <t>8) Тех.обслуживание узлов учета тепловой энергии, шкафа насосной УСР, УСА+</t>
  </si>
  <si>
    <t>9) Тех.обслуживание газопровода ВГС</t>
  </si>
  <si>
    <t>10) ОДН по холодному и горячему водоснабжению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</si>
  <si>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</si>
  <si>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</si>
  <si>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</si>
  <si>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</si>
  <si>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</si>
  <si>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2)       Площадь дома 19463,5кв.м</t>
  </si>
  <si>
    <t>Промывка канализационной сети ( исп.автокомпрессора)МПП ВКХ Водоканал</t>
  </si>
  <si>
    <t>Мех.очистка терлообменника в подвальн.помещен.Мирошников А.И.</t>
  </si>
  <si>
    <t>Поверка тепловычислителя, расходомера, термометров сопротивления ЦСМ</t>
  </si>
  <si>
    <t>Очистка от снежных "шапок", прочистка желобов и свесов (исп.альпиниста)</t>
  </si>
  <si>
    <t>Установка манометров, разборка, промывка канализации в техподполье</t>
  </si>
  <si>
    <t>Разборка, прочистка, сборка задвижек на системе ЦО, установка фланцев</t>
  </si>
  <si>
    <t>Замена участка канализации, установка крана на системе ГВС в техподполье</t>
  </si>
  <si>
    <t>Ремонт  поручня входа в подъезде №4, контейнера для мусора в подъезде №5</t>
  </si>
  <si>
    <t>Установка регулятора давления, преобразователя давления в техподролье</t>
  </si>
  <si>
    <t>Ремонт кровли на доме и подъезда №5</t>
  </si>
  <si>
    <t xml:space="preserve">Ремонт освещения, электропроводки подъездов </t>
  </si>
  <si>
    <t>Замена розлива, клапана ЦО в техподполье, мусорного клапана</t>
  </si>
  <si>
    <t>Ремонт межлестничных площадок (половая плитка), нумерация этажей</t>
  </si>
  <si>
    <t xml:space="preserve">Ремонт металлического мусорного контейнера, металлических дверей на доме </t>
  </si>
  <si>
    <t>Установка доводчиков на двери, окна</t>
  </si>
  <si>
    <t>Замена инженерных сетей ГВС, ХВС с заменой стояков, установка клапана в техподполье</t>
  </si>
  <si>
    <t>Ремонт наружной отделки фасада на доме, кв.63,64,40, вывоз строительного мусора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</si>
</sst>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tabSelected="1" topLeftCell="A5" workbookViewId="0">
      <selection activeCell="F8" sqref="F8"/>
    </sheetView>
  </sheetViews>
  <sheetFormatPr defaultRowHeight="12" customHeight="1" x14ac:dyDescent="0.25"/>
  <cols>
    <col min="1" max="1" width="1.42578125" customWidth="1"/>
    <col min="2" max="2" width="77.42578125" customWidth="1"/>
    <col min="3" max="3" width="13" customWidth="1"/>
    <col min="4" max="4" width="4.42578125" customWidth="1"/>
    <col min="5" max="5" width="11.42578125" customWidth="1"/>
  </cols>
  <sheetData>
    <row r="1" spans="2:5" ht="12" customHeight="1" x14ac:dyDescent="0.25">
      <c r="B1" s="2" t="s">
        <v>0</v>
      </c>
      <c r="C1" s="3"/>
    </row>
    <row r="2" spans="2:5" ht="12" customHeight="1" x14ac:dyDescent="0.25">
      <c r="B2" s="4" t="s">
        <v>2</v>
      </c>
      <c r="C2" s="3"/>
    </row>
    <row r="3" spans="2:5" ht="12" customHeight="1" x14ac:dyDescent="0.25">
      <c r="B3" s="2" t="s">
        <v>33</v>
      </c>
      <c r="C3" s="3"/>
    </row>
    <row r="4" spans="2:5" ht="12" customHeight="1" x14ac:dyDescent="0.25">
      <c r="B4" s="12" t="s">
        <v>25</v>
      </c>
      <c r="C4" s="5"/>
    </row>
    <row r="5" spans="2:5" ht="12" customHeight="1" x14ac:dyDescent="0.25">
      <c r="B5" s="12" t="s">
        <v>38</v>
      </c>
      <c r="C5" s="5"/>
    </row>
    <row r="6" spans="2:5" ht="12" customHeight="1" x14ac:dyDescent="0.25">
      <c r="B6" s="12" t="s">
        <v>26</v>
      </c>
      <c r="C6" s="5"/>
    </row>
    <row r="7" spans="2:5" ht="60" customHeight="1" x14ac:dyDescent="0.25">
      <c r="B7" s="31" t="s">
        <v>3</v>
      </c>
      <c r="C7" s="32"/>
    </row>
    <row r="8" spans="2:5" ht="27" customHeight="1" x14ac:dyDescent="0.25">
      <c r="B8" s="29" t="s">
        <v>7</v>
      </c>
      <c r="C8" s="30"/>
    </row>
    <row r="9" spans="2:5" ht="25.5" customHeight="1" x14ac:dyDescent="0.25">
      <c r="B9" s="24" t="s">
        <v>34</v>
      </c>
      <c r="C9" s="25">
        <v>-187717.96</v>
      </c>
    </row>
    <row r="10" spans="2:5" ht="12" customHeight="1" x14ac:dyDescent="0.25">
      <c r="B10" s="12" t="s">
        <v>35</v>
      </c>
      <c r="C10" s="25">
        <v>-368955.1</v>
      </c>
    </row>
    <row r="11" spans="2:5" ht="12" customHeight="1" x14ac:dyDescent="0.25">
      <c r="B11" s="12" t="s">
        <v>8</v>
      </c>
      <c r="C11" s="26">
        <v>3026317.52</v>
      </c>
    </row>
    <row r="12" spans="2:5" ht="12" customHeight="1" x14ac:dyDescent="0.25">
      <c r="B12" s="12" t="s">
        <v>15</v>
      </c>
      <c r="C12" s="27">
        <v>2887857.12</v>
      </c>
    </row>
    <row r="13" spans="2:5" ht="12" customHeight="1" x14ac:dyDescent="0.25">
      <c r="B13" s="12" t="s">
        <v>28</v>
      </c>
      <c r="C13" s="27">
        <v>28760.799999999999</v>
      </c>
      <c r="E13" s="3"/>
    </row>
    <row r="14" spans="2:5" ht="12" customHeight="1" x14ac:dyDescent="0.25">
      <c r="B14" s="12" t="s">
        <v>16</v>
      </c>
      <c r="C14" s="28">
        <f>C13+C12</f>
        <v>2916617.92</v>
      </c>
      <c r="E14" s="20"/>
    </row>
    <row r="15" spans="2:5" ht="25.5" customHeight="1" x14ac:dyDescent="0.25">
      <c r="B15" s="29" t="s">
        <v>17</v>
      </c>
      <c r="C15" s="30"/>
    </row>
    <row r="16" spans="2:5" ht="12" customHeight="1" x14ac:dyDescent="0.25">
      <c r="B16" s="9" t="s">
        <v>1</v>
      </c>
      <c r="C16" s="11"/>
    </row>
    <row r="17" spans="2:5" ht="12" customHeight="1" x14ac:dyDescent="0.25">
      <c r="B17" s="10" t="s">
        <v>9</v>
      </c>
      <c r="C17" s="23">
        <v>599837.66</v>
      </c>
      <c r="D17" s="1"/>
      <c r="E17" s="20"/>
    </row>
    <row r="18" spans="2:5" ht="12" customHeight="1" x14ac:dyDescent="0.25">
      <c r="B18" s="6" t="s">
        <v>10</v>
      </c>
      <c r="C18" s="21">
        <f>20368.82</f>
        <v>20368.82</v>
      </c>
    </row>
    <row r="19" spans="2:5" ht="12" customHeight="1" x14ac:dyDescent="0.25">
      <c r="B19" s="6" t="s">
        <v>11</v>
      </c>
      <c r="C19" s="7">
        <v>38813.03</v>
      </c>
    </row>
    <row r="20" spans="2:5" ht="12" customHeight="1" x14ac:dyDescent="0.25">
      <c r="B20" s="6" t="s">
        <v>12</v>
      </c>
      <c r="C20" s="7">
        <f>25982.28</f>
        <v>25982.28</v>
      </c>
    </row>
    <row r="21" spans="2:5" ht="12" customHeight="1" x14ac:dyDescent="0.25">
      <c r="B21" s="6" t="s">
        <v>13</v>
      </c>
      <c r="C21" s="7">
        <f>39500+15000+26200+29500+14258+7938.12+11280+2000+7938.12+15300+4722+6470+120000+168000</f>
        <v>468106.23999999999</v>
      </c>
    </row>
    <row r="22" spans="2:5" ht="12" customHeight="1" x14ac:dyDescent="0.25">
      <c r="B22" s="6" t="s">
        <v>14</v>
      </c>
      <c r="C22" s="8">
        <f>1181.88+6050+4130+8133</f>
        <v>19494.88</v>
      </c>
    </row>
    <row r="23" spans="2:5" ht="12" customHeight="1" x14ac:dyDescent="0.25">
      <c r="B23" s="6" t="s">
        <v>19</v>
      </c>
      <c r="C23" s="7">
        <f>137340</f>
        <v>137340</v>
      </c>
    </row>
    <row r="24" spans="2:5" ht="12" customHeight="1" x14ac:dyDescent="0.25">
      <c r="B24" s="6" t="s">
        <v>30</v>
      </c>
      <c r="C24" s="7">
        <f>73211.04</f>
        <v>73211.039999999994</v>
      </c>
    </row>
    <row r="25" spans="2:5" ht="12" customHeight="1" x14ac:dyDescent="0.25">
      <c r="B25" s="6" t="s">
        <v>31</v>
      </c>
      <c r="C25" s="7">
        <f>34944</f>
        <v>34944</v>
      </c>
    </row>
    <row r="26" spans="2:5" ht="12" customHeight="1" x14ac:dyDescent="0.25">
      <c r="B26" s="6" t="s">
        <v>32</v>
      </c>
      <c r="C26" s="22">
        <f>124813.68+24018.25</f>
        <v>148831.93</v>
      </c>
    </row>
    <row r="27" spans="2:5" ht="12" customHeight="1" x14ac:dyDescent="0.25">
      <c r="B27" s="6" t="s">
        <v>20</v>
      </c>
      <c r="C27" s="8">
        <v>13349.86</v>
      </c>
    </row>
    <row r="28" spans="2:5" ht="12" customHeight="1" x14ac:dyDescent="0.25">
      <c r="B28" s="6" t="s">
        <v>21</v>
      </c>
      <c r="C28" s="22">
        <f>36026.94+43930.63+100</f>
        <v>80057.570000000007</v>
      </c>
    </row>
    <row r="29" spans="2:5" ht="12" customHeight="1" x14ac:dyDescent="0.25">
      <c r="B29" s="6" t="s">
        <v>22</v>
      </c>
      <c r="C29" s="7">
        <f>19166.98+293846.54+7437.07</f>
        <v>320450.58999999997</v>
      </c>
    </row>
    <row r="30" spans="2:5" ht="12" customHeight="1" x14ac:dyDescent="0.25">
      <c r="B30" s="6" t="s">
        <v>23</v>
      </c>
      <c r="C30" s="7">
        <f>34308.89+12797.54</f>
        <v>47106.43</v>
      </c>
    </row>
    <row r="31" spans="2:5" ht="12" customHeight="1" x14ac:dyDescent="0.25">
      <c r="B31" s="6" t="s">
        <v>24</v>
      </c>
      <c r="C31" s="22">
        <v>268744.32000000001</v>
      </c>
    </row>
    <row r="32" spans="2:5" ht="28.5" customHeight="1" x14ac:dyDescent="0.25">
      <c r="B32" s="14" t="s">
        <v>18</v>
      </c>
      <c r="C32" s="13"/>
      <c r="D32" s="1"/>
    </row>
    <row r="33" spans="2:5" ht="12" customHeight="1" x14ac:dyDescent="0.25">
      <c r="B33" s="6" t="s">
        <v>54</v>
      </c>
      <c r="C33" s="19">
        <f>26369+3194+12434+4514</f>
        <v>46511</v>
      </c>
      <c r="E33" s="20"/>
    </row>
    <row r="34" spans="2:5" ht="12" customHeight="1" x14ac:dyDescent="0.25">
      <c r="B34" s="6" t="s">
        <v>45</v>
      </c>
      <c r="C34" s="19">
        <f>4356</f>
        <v>4356</v>
      </c>
    </row>
    <row r="35" spans="2:5" ht="12" customHeight="1" x14ac:dyDescent="0.25">
      <c r="B35" s="6" t="s">
        <v>50</v>
      </c>
      <c r="C35" s="19">
        <f>7384+2590+11265</f>
        <v>21239</v>
      </c>
    </row>
    <row r="36" spans="2:5" ht="12" customHeight="1" x14ac:dyDescent="0.25">
      <c r="B36" s="6" t="s">
        <v>40</v>
      </c>
      <c r="C36" s="19">
        <f>11600</f>
        <v>11600</v>
      </c>
    </row>
    <row r="37" spans="2:5" ht="12" customHeight="1" x14ac:dyDescent="0.25">
      <c r="B37" s="6" t="s">
        <v>42</v>
      </c>
      <c r="C37" s="19">
        <f>7000</f>
        <v>7000</v>
      </c>
    </row>
    <row r="38" spans="2:5" ht="12" customHeight="1" x14ac:dyDescent="0.25">
      <c r="B38" s="6" t="s">
        <v>39</v>
      </c>
      <c r="C38" s="19">
        <f>15986.53</f>
        <v>15986.53</v>
      </c>
    </row>
    <row r="39" spans="2:5" ht="12" customHeight="1" x14ac:dyDescent="0.25">
      <c r="B39" s="6" t="s">
        <v>41</v>
      </c>
      <c r="C39" s="19">
        <f>16680+10698</f>
        <v>27378</v>
      </c>
    </row>
    <row r="40" spans="2:5" ht="12" customHeight="1" x14ac:dyDescent="0.25">
      <c r="B40" s="6" t="s">
        <v>55</v>
      </c>
      <c r="C40" s="19">
        <f>126490+122741+6290</f>
        <v>255521</v>
      </c>
    </row>
    <row r="41" spans="2:5" ht="12" customHeight="1" x14ac:dyDescent="0.25">
      <c r="B41" s="6" t="s">
        <v>52</v>
      </c>
      <c r="C41" s="19">
        <f>2471+5132</f>
        <v>7603</v>
      </c>
    </row>
    <row r="42" spans="2:5" ht="12" customHeight="1" x14ac:dyDescent="0.25">
      <c r="B42" s="6" t="s">
        <v>51</v>
      </c>
      <c r="C42" s="19">
        <f>19908+5560</f>
        <v>25468</v>
      </c>
    </row>
    <row r="43" spans="2:5" ht="12" customHeight="1" x14ac:dyDescent="0.25">
      <c r="B43" s="6" t="s">
        <v>46</v>
      </c>
      <c r="C43" s="19">
        <f>12029</f>
        <v>12029</v>
      </c>
    </row>
    <row r="44" spans="2:5" ht="12" customHeight="1" x14ac:dyDescent="0.25">
      <c r="B44" s="6" t="s">
        <v>44</v>
      </c>
      <c r="C44" s="19">
        <f>14871</f>
        <v>14871</v>
      </c>
    </row>
    <row r="45" spans="2:5" ht="12" customHeight="1" x14ac:dyDescent="0.25">
      <c r="B45" s="6" t="s">
        <v>49</v>
      </c>
      <c r="C45" s="19">
        <f>2640+15777</f>
        <v>18417</v>
      </c>
    </row>
    <row r="46" spans="2:5" ht="12" customHeight="1" x14ac:dyDescent="0.25">
      <c r="B46" s="6" t="s">
        <v>48</v>
      </c>
      <c r="C46" s="19">
        <f>6879+18050+30101+98060</f>
        <v>153090</v>
      </c>
    </row>
    <row r="47" spans="2:5" ht="12" customHeight="1" x14ac:dyDescent="0.25">
      <c r="B47" s="6" t="s">
        <v>29</v>
      </c>
      <c r="C47" s="19">
        <f>1934+6868+2205</f>
        <v>11007</v>
      </c>
    </row>
    <row r="48" spans="2:5" ht="12" customHeight="1" x14ac:dyDescent="0.25">
      <c r="B48" s="6" t="s">
        <v>43</v>
      </c>
      <c r="C48" s="19">
        <f>12979</f>
        <v>12979</v>
      </c>
    </row>
    <row r="49" spans="2:5" ht="12" customHeight="1" x14ac:dyDescent="0.25">
      <c r="B49" s="6" t="s">
        <v>47</v>
      </c>
      <c r="C49" s="19">
        <f>3035+3810</f>
        <v>6845</v>
      </c>
    </row>
    <row r="50" spans="2:5" ht="12" customHeight="1" x14ac:dyDescent="0.25">
      <c r="B50" s="6" t="s">
        <v>53</v>
      </c>
      <c r="C50" s="19">
        <f>5328+13512</f>
        <v>18840</v>
      </c>
    </row>
    <row r="51" spans="2:5" ht="12" customHeight="1" x14ac:dyDescent="0.25">
      <c r="B51" s="6" t="s">
        <v>27</v>
      </c>
      <c r="C51" s="19">
        <f>19734</f>
        <v>19734</v>
      </c>
    </row>
    <row r="52" spans="2:5" ht="24.75" customHeight="1" x14ac:dyDescent="0.25">
      <c r="B52" s="15" t="s">
        <v>36</v>
      </c>
      <c r="C52" s="13">
        <f>C9+C12-C11</f>
        <v>-326178.35999999987</v>
      </c>
      <c r="D52" s="1"/>
      <c r="E52" s="20"/>
    </row>
    <row r="53" spans="2:5" ht="26.25" customHeight="1" x14ac:dyDescent="0.25">
      <c r="B53" s="16" t="s">
        <v>37</v>
      </c>
      <c r="C53" s="13">
        <f>C10+C14-C17-C18-C20-C19-C21-C22-C23-C24-C25-C26-C27-C28-C29-C30-C31-C33-C34-C35-C36-C37-C38-C39-C40-C41-C42-C43-C44-C45-C46-C47-C48-C49-C50-C51</f>
        <v>-439450.36000000022</v>
      </c>
      <c r="D53" s="1"/>
    </row>
    <row r="54" spans="2:5" ht="12" customHeight="1" x14ac:dyDescent="0.25">
      <c r="B54" s="17" t="s">
        <v>4</v>
      </c>
      <c r="C54" s="18"/>
    </row>
    <row r="55" spans="2:5" ht="12" customHeight="1" x14ac:dyDescent="0.25">
      <c r="B55" s="18" t="s">
        <v>5</v>
      </c>
      <c r="C55" s="18"/>
    </row>
    <row r="56" spans="2:5" ht="12" customHeight="1" x14ac:dyDescent="0.25">
      <c r="B56" s="17" t="s">
        <v>6</v>
      </c>
      <c r="C56" s="18"/>
    </row>
  </sheetData>
  <mergeCells count="3">
    <mergeCell ref="B7:C7"/>
    <mergeCell ref="B8:C8"/>
    <mergeCell ref="B15:C15"/>
  </mergeCells>
  <pageMargins left="0.34" right="0.18" top="0.17" bottom="0.17" header="0.1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2022-02-28T09:24:30Z</dcterms:modified>
</cp:coreProperties>
</file>