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3 год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55" i="1"/>
  <c r="J60"/>
  <c r="J59"/>
  <c r="J30"/>
  <c r="J38"/>
  <c r="J37"/>
  <c r="J36"/>
  <c r="J51"/>
  <c r="J43"/>
  <c r="J42"/>
  <c r="J41"/>
  <c r="J33"/>
  <c r="J32"/>
  <c r="J25"/>
  <c r="J26"/>
  <c r="J27"/>
  <c r="J24"/>
  <c r="J23"/>
  <c r="J18"/>
  <c r="J17"/>
  <c r="J16"/>
  <c r="J15"/>
  <c r="J54"/>
  <c r="J10"/>
  <c r="J49"/>
  <c r="J67" s="1"/>
  <c r="J13"/>
  <c r="J12"/>
  <c r="J11"/>
  <c r="J66"/>
  <c r="J14" l="1"/>
  <c r="J9"/>
  <c r="J19" l="1"/>
  <c r="J70"/>
  <c r="J68" l="1"/>
</calcChain>
</file>

<file path=xl/sharedStrings.xml><?xml version="1.0" encoding="utf-8"?>
<sst xmlns="http://schemas.openxmlformats.org/spreadsheetml/2006/main" count="98" uniqueCount="93">
  <si>
    <t>сетей (тепловых, горячего и холодного водоснабжения, канализация)</t>
  </si>
  <si>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</si>
  <si>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</si>
  <si>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</si>
  <si>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</si>
  <si>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Площадь дома:     6571,7 кв.м</t>
  </si>
  <si>
    <t xml:space="preserve">Адрес дома:  ул.Карьерная, д.24 </t>
  </si>
  <si>
    <t>Содержание и эксплуатация пожарной сигнализации дома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</si>
  <si>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</si>
  <si>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</si>
  <si>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</si>
  <si>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</si>
  <si>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</si>
  <si>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Начислено, в том числе:</t>
  </si>
  <si>
    <t>Начислено(жилые и нежилые помещения)</t>
  </si>
  <si>
    <t>Оплачено,в том числе:</t>
  </si>
  <si>
    <t>Оплачено(жилые и нежилые помещения)</t>
  </si>
  <si>
    <t>Нач.электроэнергия(эл.снабжение и общедомовые нужды)</t>
  </si>
  <si>
    <t>Нач.водоснабжение и водоотведение</t>
  </si>
  <si>
    <t>Нач.отопление и подогрев воды</t>
  </si>
  <si>
    <t>Опл.электроэнергия(эл.снабжение и общедомовые нужды)</t>
  </si>
  <si>
    <t>Опл.водоснабжение и водоотведение</t>
  </si>
  <si>
    <t>Опл.отопление и подогрев воды</t>
  </si>
  <si>
    <t>а)</t>
  </si>
  <si>
    <t>б)</t>
  </si>
  <si>
    <t>в)</t>
  </si>
  <si>
    <t>г)</t>
  </si>
  <si>
    <t>4.1)</t>
  </si>
  <si>
    <t>4.2)</t>
  </si>
  <si>
    <t>1) Тех.обслуживание, тех.осмотр и аварийный ремонт внутридомовых инженерных</t>
  </si>
  <si>
    <t>5) Тех.обслуживание, тех.осмотр и аварийный ремонт внутридомовых газовых сетей</t>
  </si>
  <si>
    <t>6) Техническое обслуживание локальной котельной</t>
  </si>
  <si>
    <t>2) Тех.обслуживание, тех.осмотр и аварийный ремонт электрических сетей</t>
  </si>
  <si>
    <t>4) Тех.обслуживание, тех.осмотр и аварийный ремонт кровли, чердаков,подвалов</t>
  </si>
  <si>
    <t xml:space="preserve">3) Тех.обслуживание, тех.осмотр и авар.ремонт вентиляционных сетей и домоходов </t>
  </si>
  <si>
    <t>7) Содержание лифтового хозяйства</t>
  </si>
  <si>
    <t>9) МПП ВКХ Орелводоканал</t>
  </si>
  <si>
    <t>8) Санит.содерж.(убор.придомов.тер.,мус/провод.,убор.подъезда,лифтов…..)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</si>
  <si>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</si>
  <si>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</si>
  <si>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</si>
  <si>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</si>
  <si>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 xml:space="preserve">6.2) </t>
  </si>
  <si>
    <t>Поступило ЗАО "Комстар-Регионы"</t>
  </si>
  <si>
    <t>А)</t>
  </si>
  <si>
    <t>Б)</t>
  </si>
  <si>
    <t>В)</t>
  </si>
  <si>
    <t>Расходы по расчетно-кассовому обслуживанию</t>
  </si>
  <si>
    <t>Налог 1% от дохода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</si>
  <si>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</si>
  <si>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</si>
  <si>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</si>
  <si>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</si>
  <si>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</si>
  <si>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Поверка монометров</t>
  </si>
  <si>
    <t xml:space="preserve">Вывоз строительного мусора </t>
  </si>
  <si>
    <t>6.5)</t>
  </si>
  <si>
    <t>Остаток (+,-) средств по состоянию на 01.01.2013г.</t>
  </si>
  <si>
    <t>6.6)</t>
  </si>
  <si>
    <t xml:space="preserve">Задолженность собственников и нанимателей жилья по данным услугам на 01.01.2013г.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</si>
  <si>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</si>
  <si>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</si>
  <si>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</si>
  <si>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</si>
  <si>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</si>
  <si>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 xml:space="preserve">11) Аварийно-ремонтная служба </t>
  </si>
  <si>
    <t>жилым домом в период с 01.01.2013г.по 31.12.2013г.</t>
  </si>
  <si>
    <t>Дата убытия из управления: 31.08.2013г.</t>
  </si>
  <si>
    <t>Остаток (+,-) средств по состоянию на 01.01.2014г.</t>
  </si>
  <si>
    <t xml:space="preserve">Задолженность собственников и нанимателей жилья по данным услугам на 01.01.2014г.                                       </t>
  </si>
  <si>
    <t>Общая задолженность собственников и нанимателей по ЖКУ(квитанции) на 01.01.2014г.</t>
  </si>
  <si>
    <t>многоквартирного дома за оказанные услуги на 01.01.2014г.</t>
  </si>
  <si>
    <t xml:space="preserve">Задолженность собственников и нанимателей по данным услугам на  01.01.2014г.                                      </t>
  </si>
  <si>
    <t>12) Сбор и вывоз твердых бытовых отходов</t>
  </si>
  <si>
    <t>13) Сбор и вывоз крупногабаритного мусора</t>
  </si>
  <si>
    <t>15) Водоснабжение и водоотведение</t>
  </si>
  <si>
    <t>16) Отопление и подогрев воды</t>
  </si>
  <si>
    <t>17) Захоронение ТБО</t>
  </si>
  <si>
    <t>18) Материалы</t>
  </si>
  <si>
    <t>19) Др.расходы(обсл.вычисл.тех.,канц.товары,транспорт и т.д.)</t>
  </si>
  <si>
    <t>21) Расходы по расчетно-кассовому обслуживанию</t>
  </si>
  <si>
    <t>22) Пользование конт.площадкой неж.помещ.</t>
  </si>
  <si>
    <t>23) Услуги по управлению</t>
  </si>
  <si>
    <t>20) Налоги(20,2% от з/пл., 1% с дохода)</t>
  </si>
  <si>
    <t>10) Дератизация и дезинсекция</t>
  </si>
  <si>
    <t>Замена портативной станции</t>
  </si>
  <si>
    <t>Установка доводчика на вход.дверь</t>
  </si>
  <si>
    <t>Поэтажный монтаж светильников в подъезде</t>
  </si>
  <si>
    <t>Поэтажная смена  задвижек, шпингалетов на дверях</t>
  </si>
  <si>
    <t>Работа погрузчика</t>
  </si>
  <si>
    <t>Тех.обслуживание и эксплуатация насосной станции дома</t>
  </si>
  <si>
    <t>14) Эл.энергия (эл.снабжен.и общедомов.нужды)</t>
  </si>
  <si>
    <t>Замена стекол в дверных проёмах в подъезде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</si>
</sst>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0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0" xfId="0" applyNumberFormat="1" applyFont="1"/>
    <xf numFmtId="2" fontId="2" fillId="0" borderId="0" xfId="0" applyNumberFormat="1" applyFont="1"/>
    <xf numFmtId="2" fontId="0" fillId="0" borderId="0" xfId="0" applyNumberFormat="1" applyFont="1"/>
    <xf numFmtId="0" fontId="8" fillId="0" borderId="0" xfId="0" applyFont="1"/>
    <xf numFmtId="0" fontId="8" fillId="0" borderId="0" xfId="0" applyFont="1" applyAlignment="1"/>
    <xf numFmtId="0" fontId="7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>
      <selection activeCell="M20" sqref="M20"/>
    </sheetView>
  </sheetViews>
  <sheetFormatPr defaultRowHeight="15"/>
  <cols>
    <col min="9" max="9" width="13.140625" customWidth="1"/>
    <col min="10" max="10" width="11.5703125" customWidth="1"/>
    <col min="12" max="12" width="10.5703125" bestFit="1" customWidth="1"/>
    <col min="13" max="13" width="10.28515625" bestFit="1" customWidth="1"/>
  </cols>
  <sheetData>
    <row r="1" spans="1:10">
      <c r="D1" s="4" t="s">
        <v>2</v>
      </c>
      <c r="J1" s="1"/>
    </row>
    <row r="2" spans="1:10">
      <c r="A2" s="2" t="s">
        <v>3</v>
      </c>
      <c r="B2" s="2"/>
      <c r="C2" s="2"/>
      <c r="D2" s="2"/>
      <c r="E2" s="2"/>
      <c r="F2" s="2"/>
      <c r="G2" s="2"/>
      <c r="H2" s="2"/>
      <c r="I2" s="2"/>
    </row>
    <row r="3" spans="1:10">
      <c r="C3" s="2" t="s">
        <v>66</v>
      </c>
      <c r="D3" s="2"/>
      <c r="E3" s="2"/>
      <c r="F3" s="2"/>
      <c r="G3" s="2"/>
    </row>
    <row r="4" spans="1:10">
      <c r="A4" s="8" t="s">
        <v>8</v>
      </c>
      <c r="B4" s="6" t="s">
        <v>6</v>
      </c>
      <c r="C4" s="6"/>
      <c r="D4" s="6"/>
      <c r="E4" s="6"/>
      <c r="F4" s="7"/>
    </row>
    <row r="5" spans="1:10">
      <c r="A5" s="8" t="s">
        <v>9</v>
      </c>
      <c r="B5" s="29" t="s">
        <v>5</v>
      </c>
      <c r="C5" s="29"/>
      <c r="D5" s="29"/>
      <c r="E5" s="9"/>
      <c r="F5" s="9"/>
      <c r="G5" s="3"/>
      <c r="H5" s="3"/>
      <c r="I5" s="3"/>
      <c r="J5" s="3"/>
    </row>
    <row r="6" spans="1:10">
      <c r="A6" s="8" t="s">
        <v>10</v>
      </c>
      <c r="B6" s="6" t="s">
        <v>67</v>
      </c>
      <c r="C6" s="6"/>
      <c r="D6" s="6"/>
      <c r="E6" s="7"/>
      <c r="F6" s="7"/>
    </row>
    <row r="7" spans="1:10" ht="15.75">
      <c r="A7" s="10" t="s">
        <v>11</v>
      </c>
      <c r="B7" s="11" t="s">
        <v>12</v>
      </c>
      <c r="C7" s="11"/>
      <c r="D7" s="11"/>
      <c r="E7" s="11"/>
      <c r="F7" s="11"/>
      <c r="G7" s="11"/>
      <c r="H7" s="11"/>
      <c r="I7" s="12"/>
      <c r="J7" s="5"/>
    </row>
    <row r="8" spans="1:10">
      <c r="A8" s="8"/>
      <c r="B8" s="19" t="s">
        <v>59</v>
      </c>
      <c r="C8" s="6"/>
      <c r="D8" s="6"/>
      <c r="E8" s="6"/>
      <c r="F8" s="6"/>
      <c r="G8" s="6"/>
      <c r="H8" s="6"/>
      <c r="I8" s="6"/>
      <c r="J8" s="2">
        <v>-106895.02</v>
      </c>
    </row>
    <row r="9" spans="1:10">
      <c r="A9" s="7" t="s">
        <v>27</v>
      </c>
      <c r="B9" s="18" t="s">
        <v>13</v>
      </c>
      <c r="C9" s="7"/>
      <c r="D9" s="7"/>
      <c r="E9" s="7"/>
      <c r="F9" s="7"/>
      <c r="G9" s="7"/>
      <c r="H9" s="13"/>
      <c r="I9" s="14"/>
      <c r="J9" s="16">
        <f>J10+J11+J12+J13</f>
        <v>1574346.55</v>
      </c>
    </row>
    <row r="10" spans="1:10">
      <c r="A10" s="7" t="s">
        <v>23</v>
      </c>
      <c r="B10" s="8" t="s">
        <v>14</v>
      </c>
      <c r="C10" s="7"/>
      <c r="D10" s="7"/>
      <c r="E10" s="7"/>
      <c r="F10" s="7"/>
      <c r="G10" s="7"/>
      <c r="H10" s="13"/>
      <c r="I10" s="14"/>
      <c r="J10" s="15">
        <f>543610.57+33647.44+2685.41+2000+111982.16+12775.83</f>
        <v>706701.41</v>
      </c>
    </row>
    <row r="11" spans="1:10">
      <c r="A11" s="7" t="s">
        <v>24</v>
      </c>
      <c r="B11" s="8" t="s">
        <v>17</v>
      </c>
      <c r="C11" s="7"/>
      <c r="D11" s="7"/>
      <c r="E11" s="7"/>
      <c r="F11" s="7"/>
      <c r="G11" s="7"/>
      <c r="H11" s="13"/>
      <c r="I11" s="14"/>
      <c r="J11" s="15">
        <f>65563.81+176257.88</f>
        <v>241821.69</v>
      </c>
    </row>
    <row r="12" spans="1:10">
      <c r="A12" s="7" t="s">
        <v>25</v>
      </c>
      <c r="B12" s="8" t="s">
        <v>18</v>
      </c>
      <c r="C12" s="7"/>
      <c r="D12" s="7"/>
      <c r="E12" s="7"/>
      <c r="F12" s="7"/>
      <c r="G12" s="7"/>
      <c r="H12" s="13"/>
      <c r="I12" s="14"/>
      <c r="J12" s="15">
        <f>63481+51187.98</f>
        <v>114668.98000000001</v>
      </c>
    </row>
    <row r="13" spans="1:10">
      <c r="A13" s="7" t="s">
        <v>26</v>
      </c>
      <c r="B13" s="8" t="s">
        <v>19</v>
      </c>
      <c r="C13" s="7"/>
      <c r="D13" s="7"/>
      <c r="E13" s="7"/>
      <c r="F13" s="7"/>
      <c r="G13" s="7"/>
      <c r="H13" s="13"/>
      <c r="I13" s="14"/>
      <c r="J13" s="15">
        <f>411103.82+100050.65</f>
        <v>511154.47</v>
      </c>
    </row>
    <row r="14" spans="1:10">
      <c r="A14" s="20" t="s">
        <v>28</v>
      </c>
      <c r="B14" s="18" t="s">
        <v>15</v>
      </c>
      <c r="C14" s="7"/>
      <c r="D14" s="7"/>
      <c r="E14" s="7"/>
      <c r="F14" s="7"/>
      <c r="G14" s="7"/>
      <c r="H14" s="13"/>
      <c r="I14" s="14"/>
      <c r="J14" s="16">
        <f>J15+J16+J17+J18</f>
        <v>1644035.13</v>
      </c>
    </row>
    <row r="15" spans="1:10">
      <c r="A15" s="7" t="s">
        <v>23</v>
      </c>
      <c r="B15" s="8" t="s">
        <v>16</v>
      </c>
      <c r="C15" s="7"/>
      <c r="D15" s="7"/>
      <c r="E15" s="7"/>
      <c r="F15" s="7"/>
      <c r="G15" s="7"/>
      <c r="H15" s="13"/>
      <c r="I15" s="14"/>
      <c r="J15" s="15">
        <f>569346.9+35240.86+2781.22+2000+117543.27+13365.21</f>
        <v>740277.46</v>
      </c>
    </row>
    <row r="16" spans="1:10">
      <c r="A16" s="7" t="s">
        <v>24</v>
      </c>
      <c r="B16" s="8" t="s">
        <v>20</v>
      </c>
      <c r="C16" s="7"/>
      <c r="D16" s="7"/>
      <c r="E16" s="7"/>
      <c r="F16" s="7"/>
      <c r="G16" s="7"/>
      <c r="H16" s="13"/>
      <c r="I16" s="14"/>
      <c r="J16" s="15">
        <f>66915.58+178153.54</f>
        <v>245069.12</v>
      </c>
    </row>
    <row r="17" spans="1:10">
      <c r="A17" s="7" t="s">
        <v>25</v>
      </c>
      <c r="B17" s="8" t="s">
        <v>21</v>
      </c>
      <c r="C17" s="7"/>
      <c r="D17" s="7"/>
      <c r="E17" s="7"/>
      <c r="F17" s="7"/>
      <c r="G17" s="7"/>
      <c r="H17" s="13"/>
      <c r="I17" s="14"/>
      <c r="J17" s="15">
        <f>66074.73+53352.05</f>
        <v>119426.78</v>
      </c>
    </row>
    <row r="18" spans="1:10">
      <c r="A18" s="7" t="s">
        <v>26</v>
      </c>
      <c r="B18" s="8" t="s">
        <v>22</v>
      </c>
      <c r="C18" s="7"/>
      <c r="D18" s="7"/>
      <c r="E18" s="7"/>
      <c r="F18" s="7"/>
      <c r="G18" s="7"/>
      <c r="H18" s="13"/>
      <c r="I18" s="14"/>
      <c r="J18" s="15">
        <f>435080.73+104181.04</f>
        <v>539261.77</v>
      </c>
    </row>
    <row r="19" spans="1:10">
      <c r="A19" s="7"/>
      <c r="B19" s="19" t="s">
        <v>72</v>
      </c>
      <c r="C19" s="6"/>
      <c r="D19" s="6"/>
      <c r="E19" s="6"/>
      <c r="F19" s="6"/>
      <c r="G19" s="6"/>
      <c r="H19" s="6"/>
      <c r="I19" s="6"/>
      <c r="J19" s="16">
        <f>J14+J8-J9</f>
        <v>-37206.440000000177</v>
      </c>
    </row>
    <row r="20" spans="1:10">
      <c r="A20" s="7"/>
      <c r="B20" s="28" t="s">
        <v>4</v>
      </c>
      <c r="C20" s="28"/>
      <c r="D20" s="28"/>
      <c r="E20" s="28"/>
      <c r="F20" s="28"/>
      <c r="G20" s="28"/>
      <c r="H20" s="28"/>
      <c r="I20" s="7"/>
      <c r="J20" s="7"/>
    </row>
    <row r="21" spans="1:10">
      <c r="A21" s="7"/>
      <c r="B21" s="20" t="s">
        <v>1</v>
      </c>
      <c r="C21" s="7"/>
      <c r="D21" s="7"/>
      <c r="E21" s="7"/>
      <c r="F21" s="7"/>
      <c r="G21" s="7"/>
      <c r="H21" s="7"/>
      <c r="I21" s="7"/>
      <c r="J21" s="7"/>
    </row>
    <row r="22" spans="1:10">
      <c r="A22" s="7" t="s">
        <v>29</v>
      </c>
      <c r="B22" s="7"/>
      <c r="C22" s="7"/>
      <c r="D22" s="7"/>
      <c r="E22" s="7"/>
      <c r="F22" s="7"/>
      <c r="G22" s="7"/>
      <c r="H22" s="7"/>
      <c r="I22" s="7"/>
      <c r="J22" s="5"/>
    </row>
    <row r="23" spans="1:10">
      <c r="A23" s="7" t="s">
        <v>0</v>
      </c>
      <c r="B23" s="7"/>
      <c r="C23" s="7"/>
      <c r="D23" s="7"/>
      <c r="E23" s="7"/>
      <c r="F23" s="7"/>
      <c r="G23" s="7"/>
      <c r="H23" s="7"/>
      <c r="I23" s="7"/>
      <c r="J23" s="21">
        <f>18400.76+45739.03</f>
        <v>64139.789999999994</v>
      </c>
    </row>
    <row r="24" spans="1:10">
      <c r="A24" s="7" t="s">
        <v>32</v>
      </c>
      <c r="B24" s="7"/>
      <c r="C24" s="7"/>
      <c r="D24" s="7"/>
      <c r="E24" s="7"/>
      <c r="F24" s="7"/>
      <c r="G24" s="7"/>
      <c r="H24" s="7"/>
      <c r="I24" s="7"/>
      <c r="J24" s="5">
        <f>2102.94+7360.3</f>
        <v>9463.24</v>
      </c>
    </row>
    <row r="25" spans="1:10">
      <c r="A25" s="7" t="s">
        <v>34</v>
      </c>
      <c r="B25" s="7"/>
      <c r="C25" s="7"/>
      <c r="D25" s="7"/>
      <c r="E25" s="7"/>
      <c r="F25" s="7"/>
      <c r="G25" s="7"/>
      <c r="H25" s="7"/>
      <c r="I25" s="7"/>
      <c r="J25" s="21">
        <f>1577.21+3154.42+5257.36</f>
        <v>9988.99</v>
      </c>
    </row>
    <row r="26" spans="1:10">
      <c r="A26" s="7" t="s">
        <v>33</v>
      </c>
      <c r="B26" s="7"/>
      <c r="C26" s="7"/>
      <c r="D26" s="7"/>
      <c r="E26" s="7"/>
      <c r="F26" s="7"/>
      <c r="G26" s="7"/>
      <c r="H26" s="7"/>
      <c r="I26" s="7"/>
      <c r="J26" s="21">
        <f>1577.21+8411.78</f>
        <v>9988.9900000000016</v>
      </c>
    </row>
    <row r="27" spans="1:10">
      <c r="A27" s="7" t="s">
        <v>30</v>
      </c>
      <c r="B27" s="7"/>
      <c r="C27" s="7"/>
      <c r="D27" s="7"/>
      <c r="E27" s="7"/>
      <c r="F27" s="7"/>
      <c r="G27" s="7"/>
      <c r="H27" s="7"/>
      <c r="I27" s="7"/>
      <c r="J27" s="21">
        <f>11040.46</f>
        <v>11040.46</v>
      </c>
    </row>
    <row r="28" spans="1:10">
      <c r="A28" s="7" t="s">
        <v>31</v>
      </c>
      <c r="B28" s="7"/>
      <c r="C28" s="7"/>
      <c r="D28" s="7"/>
      <c r="E28" s="7"/>
      <c r="F28" s="7"/>
      <c r="G28" s="7"/>
      <c r="H28" s="7"/>
      <c r="I28" s="7"/>
      <c r="J28" s="22">
        <v>111982.16</v>
      </c>
    </row>
    <row r="29" spans="1:10">
      <c r="A29" s="7" t="s">
        <v>35</v>
      </c>
      <c r="B29" s="7"/>
      <c r="C29" s="7"/>
      <c r="D29" s="7"/>
      <c r="E29" s="7"/>
      <c r="F29" s="7"/>
      <c r="G29" s="7"/>
      <c r="H29" s="7"/>
      <c r="I29" s="7"/>
      <c r="J29" s="21">
        <v>99889.84</v>
      </c>
    </row>
    <row r="30" spans="1:10">
      <c r="A30" s="7" t="s">
        <v>37</v>
      </c>
      <c r="B30" s="7"/>
      <c r="C30" s="7"/>
      <c r="D30" s="7"/>
      <c r="E30" s="7"/>
      <c r="F30" s="7"/>
      <c r="G30" s="7"/>
      <c r="H30" s="7"/>
      <c r="I30" s="7"/>
      <c r="J30" s="23">
        <f>200424-11672.87</f>
        <v>188751.13</v>
      </c>
    </row>
    <row r="31" spans="1:10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21">
        <v>15995.78</v>
      </c>
    </row>
    <row r="32" spans="1:10">
      <c r="A32" s="7" t="s">
        <v>84</v>
      </c>
      <c r="B32" s="7"/>
      <c r="C32" s="7"/>
      <c r="D32" s="7"/>
      <c r="E32" s="7"/>
      <c r="F32" s="7"/>
      <c r="G32" s="7"/>
      <c r="H32" s="7"/>
      <c r="I32" s="7"/>
      <c r="J32" s="21">
        <f>2142.43+5444.83</f>
        <v>7587.26</v>
      </c>
    </row>
    <row r="33" spans="1:13">
      <c r="A33" s="7" t="s">
        <v>65</v>
      </c>
      <c r="B33" s="7"/>
      <c r="C33" s="7"/>
      <c r="D33" s="7"/>
      <c r="E33" s="7"/>
      <c r="F33" s="7"/>
      <c r="G33" s="7"/>
      <c r="H33" s="7"/>
      <c r="I33" s="7"/>
      <c r="J33" s="21">
        <f>15772.08</f>
        <v>15772.08</v>
      </c>
    </row>
    <row r="34" spans="1:13">
      <c r="A34" s="7" t="s">
        <v>73</v>
      </c>
      <c r="B34" s="7"/>
      <c r="C34" s="7"/>
      <c r="D34" s="7"/>
      <c r="E34" s="7"/>
      <c r="F34" s="7"/>
      <c r="G34" s="7"/>
      <c r="H34" s="7"/>
      <c r="I34" s="7"/>
      <c r="J34" s="21">
        <v>29966.95</v>
      </c>
    </row>
    <row r="35" spans="1:13">
      <c r="A35" s="7" t="s">
        <v>74</v>
      </c>
      <c r="B35" s="7"/>
      <c r="C35" s="7"/>
      <c r="D35" s="7"/>
      <c r="E35" s="7"/>
      <c r="F35" s="7"/>
      <c r="G35" s="7"/>
      <c r="H35" s="7"/>
      <c r="I35" s="7"/>
      <c r="J35" s="22">
        <v>3680.15</v>
      </c>
    </row>
    <row r="36" spans="1:13">
      <c r="A36" s="7" t="s">
        <v>91</v>
      </c>
      <c r="B36" s="7"/>
      <c r="C36" s="7"/>
      <c r="D36" s="7"/>
      <c r="E36" s="7"/>
      <c r="F36" s="7"/>
      <c r="G36" s="7"/>
      <c r="H36" s="7"/>
      <c r="I36" s="7"/>
      <c r="J36" s="17">
        <f>65563.81+176257.88</f>
        <v>241821.69</v>
      </c>
    </row>
    <row r="37" spans="1:13">
      <c r="A37" s="7" t="s">
        <v>75</v>
      </c>
      <c r="B37" s="7"/>
      <c r="C37" s="7"/>
      <c r="D37" s="7"/>
      <c r="E37" s="7"/>
      <c r="F37" s="7"/>
      <c r="G37" s="7"/>
      <c r="H37" s="7"/>
      <c r="I37" s="7"/>
      <c r="J37" s="22">
        <f>63481+51187.98</f>
        <v>114668.98000000001</v>
      </c>
    </row>
    <row r="38" spans="1:13">
      <c r="A38" s="7" t="s">
        <v>76</v>
      </c>
      <c r="B38" s="7"/>
      <c r="C38" s="7"/>
      <c r="D38" s="7"/>
      <c r="E38" s="7"/>
      <c r="F38" s="7"/>
      <c r="G38" s="7"/>
      <c r="H38" s="7"/>
      <c r="I38" s="7"/>
      <c r="J38" s="22">
        <f>411103.82+100050.65</f>
        <v>511154.47</v>
      </c>
    </row>
    <row r="39" spans="1:13">
      <c r="A39" s="7" t="s">
        <v>77</v>
      </c>
      <c r="B39" s="7"/>
      <c r="C39" s="7"/>
      <c r="D39" s="7"/>
      <c r="E39" s="7"/>
      <c r="F39" s="7"/>
      <c r="G39" s="7"/>
      <c r="H39" s="7"/>
      <c r="I39" s="7"/>
      <c r="J39" s="21">
        <v>2685.41</v>
      </c>
    </row>
    <row r="40" spans="1:13">
      <c r="A40" s="7" t="s">
        <v>78</v>
      </c>
      <c r="B40" s="7"/>
      <c r="C40" s="7"/>
      <c r="D40" s="7"/>
      <c r="E40" s="7"/>
      <c r="F40" s="7"/>
      <c r="G40" s="7"/>
      <c r="H40" s="7"/>
      <c r="I40" s="7"/>
      <c r="J40" s="22">
        <v>7086.72</v>
      </c>
    </row>
    <row r="41" spans="1:13">
      <c r="A41" s="7" t="s">
        <v>79</v>
      </c>
      <c r="B41" s="7"/>
      <c r="C41" s="7"/>
      <c r="D41" s="7"/>
      <c r="E41" s="7"/>
      <c r="F41" s="7"/>
      <c r="G41" s="7"/>
      <c r="H41" s="7"/>
      <c r="I41" s="7"/>
      <c r="J41" s="21">
        <f>9120+1750+3020+6020.38</f>
        <v>19910.38</v>
      </c>
    </row>
    <row r="42" spans="1:13">
      <c r="A42" s="7" t="s">
        <v>83</v>
      </c>
      <c r="B42" s="7"/>
      <c r="C42" s="7"/>
      <c r="D42" s="7"/>
      <c r="E42" s="7"/>
      <c r="F42" s="7"/>
      <c r="G42" s="7"/>
      <c r="H42" s="7"/>
      <c r="I42" s="7"/>
      <c r="J42" s="21">
        <f>29088.46+15743.47</f>
        <v>44831.93</v>
      </c>
    </row>
    <row r="43" spans="1:13">
      <c r="A43" s="7" t="s">
        <v>80</v>
      </c>
      <c r="B43" s="7"/>
      <c r="C43" s="7"/>
      <c r="D43" s="7"/>
      <c r="E43" s="7"/>
      <c r="F43" s="7"/>
      <c r="G43" s="7"/>
      <c r="H43" s="7"/>
      <c r="I43" s="7"/>
      <c r="J43" s="22">
        <f>36168.77-11566.89</f>
        <v>24601.879999999997</v>
      </c>
    </row>
    <row r="44" spans="1:13">
      <c r="A44" s="7" t="s">
        <v>81</v>
      </c>
      <c r="B44" s="7"/>
      <c r="C44" s="7"/>
      <c r="D44" s="7"/>
      <c r="E44" s="7"/>
      <c r="F44" s="7"/>
      <c r="G44" s="7"/>
      <c r="H44" s="7"/>
      <c r="I44" s="7"/>
      <c r="J44" s="22">
        <v>2000</v>
      </c>
    </row>
    <row r="45" spans="1:13">
      <c r="A45" s="7" t="s">
        <v>82</v>
      </c>
      <c r="B45" s="7"/>
      <c r="C45" s="7"/>
      <c r="D45" s="7"/>
      <c r="E45" s="7"/>
      <c r="F45" s="7"/>
      <c r="G45" s="7"/>
      <c r="H45" s="7"/>
      <c r="I45" s="7"/>
      <c r="J45" s="21">
        <v>27338.27</v>
      </c>
      <c r="L45" s="24"/>
      <c r="M45" s="24"/>
    </row>
    <row r="46" spans="1:13" ht="15.75">
      <c r="A46" s="12" t="s">
        <v>38</v>
      </c>
      <c r="B46" s="12" t="s">
        <v>39</v>
      </c>
      <c r="C46" s="12"/>
      <c r="D46" s="12"/>
      <c r="E46" s="12"/>
      <c r="F46" s="12"/>
      <c r="G46" s="12"/>
      <c r="H46" s="12"/>
      <c r="I46" s="7"/>
      <c r="J46" s="21"/>
    </row>
    <row r="47" spans="1:13">
      <c r="A47" s="7"/>
      <c r="B47" s="20" t="s">
        <v>57</v>
      </c>
      <c r="C47" s="20"/>
      <c r="D47" s="20"/>
      <c r="E47" s="20"/>
      <c r="F47" s="20"/>
      <c r="G47" s="20"/>
      <c r="H47" s="7"/>
      <c r="I47" s="7"/>
      <c r="J47" s="26">
        <v>-20957.79</v>
      </c>
    </row>
    <row r="48" spans="1:13">
      <c r="A48" s="7"/>
      <c r="B48" s="19" t="s">
        <v>59</v>
      </c>
      <c r="C48" s="6"/>
      <c r="D48" s="6"/>
      <c r="E48" s="6"/>
      <c r="F48" s="6"/>
      <c r="G48" s="6"/>
      <c r="H48" s="6"/>
      <c r="I48" s="6"/>
      <c r="J48" s="25">
        <v>-10981.16</v>
      </c>
    </row>
    <row r="49" spans="1:12">
      <c r="A49" s="7" t="s">
        <v>40</v>
      </c>
      <c r="B49" s="7" t="s">
        <v>41</v>
      </c>
      <c r="C49" s="7"/>
      <c r="D49" s="7"/>
      <c r="E49" s="7"/>
      <c r="F49" s="7"/>
      <c r="G49" s="7"/>
      <c r="H49" s="7"/>
      <c r="I49" s="7"/>
      <c r="J49" s="21">
        <f>50996.39+97262.96</f>
        <v>148259.35</v>
      </c>
      <c r="L49" s="24"/>
    </row>
    <row r="50" spans="1:12">
      <c r="A50" s="7" t="s">
        <v>42</v>
      </c>
      <c r="B50" s="7" t="s">
        <v>43</v>
      </c>
      <c r="C50" s="7"/>
      <c r="D50" s="7"/>
      <c r="E50" s="7"/>
      <c r="F50" s="7"/>
      <c r="G50" s="7"/>
      <c r="H50" s="7"/>
      <c r="I50" s="7"/>
      <c r="J50" s="22">
        <v>1600</v>
      </c>
    </row>
    <row r="51" spans="1:12">
      <c r="A51" s="7" t="s">
        <v>44</v>
      </c>
      <c r="B51" s="7" t="s">
        <v>47</v>
      </c>
      <c r="C51" s="7"/>
      <c r="D51" s="7"/>
      <c r="E51" s="7"/>
      <c r="F51" s="7"/>
      <c r="G51" s="7"/>
      <c r="H51" s="7"/>
      <c r="I51" s="7"/>
      <c r="J51" s="21">
        <f>3421.55-1798.32</f>
        <v>1623.2300000000002</v>
      </c>
    </row>
    <row r="52" spans="1:12">
      <c r="A52" s="7" t="s">
        <v>45</v>
      </c>
      <c r="B52" s="7" t="s">
        <v>48</v>
      </c>
      <c r="C52" s="7"/>
      <c r="D52" s="7"/>
      <c r="E52" s="7"/>
      <c r="F52" s="7"/>
      <c r="G52" s="7"/>
      <c r="H52" s="7"/>
      <c r="I52" s="7"/>
      <c r="J52" s="21">
        <v>1498.59</v>
      </c>
    </row>
    <row r="53" spans="1:12">
      <c r="A53" s="7" t="s">
        <v>46</v>
      </c>
      <c r="B53" s="7" t="s">
        <v>49</v>
      </c>
      <c r="C53" s="7"/>
      <c r="D53" s="7"/>
      <c r="E53" s="7"/>
      <c r="F53" s="7"/>
      <c r="G53" s="7"/>
      <c r="H53" s="7"/>
      <c r="I53" s="7"/>
      <c r="J53" s="21">
        <v>6308.83</v>
      </c>
      <c r="L53" s="24"/>
    </row>
    <row r="54" spans="1:12">
      <c r="A54" s="7" t="s">
        <v>50</v>
      </c>
      <c r="B54" s="7" t="s">
        <v>51</v>
      </c>
      <c r="C54" s="7"/>
      <c r="D54" s="7"/>
      <c r="E54" s="7"/>
      <c r="F54" s="7"/>
      <c r="G54" s="7"/>
      <c r="H54" s="7"/>
      <c r="I54" s="7"/>
      <c r="J54" s="21">
        <f>53410.69+102114.3</f>
        <v>155524.99</v>
      </c>
      <c r="L54" s="24"/>
    </row>
    <row r="55" spans="1:12">
      <c r="A55" s="7" t="s">
        <v>52</v>
      </c>
      <c r="B55" s="7" t="s">
        <v>53</v>
      </c>
      <c r="C55" s="7"/>
      <c r="D55" s="7"/>
      <c r="E55" s="7"/>
      <c r="F55" s="7"/>
      <c r="G55" s="7"/>
      <c r="H55" s="7"/>
      <c r="I55" s="7"/>
      <c r="J55" s="26">
        <f>J56+J57+J58+J59+J60+J61+J63+J62+J64+J65</f>
        <v>93458.5</v>
      </c>
    </row>
    <row r="56" spans="1:12">
      <c r="A56" s="7" t="s">
        <v>54</v>
      </c>
      <c r="B56" s="7"/>
      <c r="C56" s="7"/>
      <c r="D56" s="7"/>
      <c r="E56" s="7"/>
      <c r="F56" s="7"/>
      <c r="G56" s="7"/>
      <c r="H56" s="7"/>
      <c r="I56" s="7"/>
      <c r="J56" s="22">
        <v>10590.2</v>
      </c>
    </row>
    <row r="57" spans="1:12">
      <c r="A57" s="7" t="s">
        <v>85</v>
      </c>
      <c r="B57" s="7"/>
      <c r="C57" s="7"/>
      <c r="D57" s="7"/>
      <c r="E57" s="7"/>
      <c r="F57" s="7"/>
      <c r="G57" s="7"/>
      <c r="H57" s="7"/>
      <c r="I57" s="7"/>
      <c r="J57" s="22">
        <v>4500</v>
      </c>
    </row>
    <row r="58" spans="1:12">
      <c r="A58" s="7" t="s">
        <v>86</v>
      </c>
      <c r="B58" s="7"/>
      <c r="C58" s="7"/>
      <c r="D58" s="7"/>
      <c r="E58" s="7"/>
      <c r="F58" s="7"/>
      <c r="G58" s="7"/>
      <c r="H58" s="7"/>
      <c r="I58" s="7"/>
      <c r="J58" s="22">
        <v>1500</v>
      </c>
    </row>
    <row r="59" spans="1:12">
      <c r="A59" s="7" t="s">
        <v>88</v>
      </c>
      <c r="B59" s="7"/>
      <c r="C59" s="7"/>
      <c r="D59" s="7"/>
      <c r="E59" s="7"/>
      <c r="F59" s="7"/>
      <c r="G59" s="7"/>
      <c r="H59" s="7"/>
      <c r="I59" s="7"/>
      <c r="J59" s="22">
        <f>348+2311.6+1462</f>
        <v>4121.6000000000004</v>
      </c>
    </row>
    <row r="60" spans="1:12">
      <c r="A60" s="7" t="s">
        <v>87</v>
      </c>
      <c r="B60" s="7"/>
      <c r="C60" s="7"/>
      <c r="D60" s="7"/>
      <c r="E60" s="7"/>
      <c r="F60" s="7"/>
      <c r="G60" s="7"/>
      <c r="H60" s="7"/>
      <c r="I60" s="7"/>
      <c r="J60" s="22">
        <f>336+430+620+966.2+185.5</f>
        <v>2537.6999999999998</v>
      </c>
    </row>
    <row r="61" spans="1:12">
      <c r="A61" s="7" t="s">
        <v>92</v>
      </c>
      <c r="B61" s="7"/>
      <c r="C61" s="7"/>
      <c r="D61" s="7"/>
      <c r="E61" s="7"/>
      <c r="F61" s="7"/>
      <c r="G61" s="7"/>
      <c r="H61" s="7"/>
      <c r="I61" s="7"/>
      <c r="J61" s="22">
        <v>1169</v>
      </c>
    </row>
    <row r="62" spans="1:12">
      <c r="A62" s="7" t="s">
        <v>89</v>
      </c>
      <c r="B62" s="7"/>
      <c r="C62" s="7"/>
      <c r="D62" s="7"/>
      <c r="E62" s="7"/>
      <c r="F62" s="7"/>
      <c r="G62" s="7"/>
      <c r="H62" s="7"/>
      <c r="I62" s="7"/>
      <c r="J62" s="22">
        <v>2300</v>
      </c>
    </row>
    <row r="63" spans="1:12">
      <c r="A63" s="7" t="s">
        <v>90</v>
      </c>
      <c r="B63" s="7"/>
      <c r="C63" s="7"/>
      <c r="D63" s="7"/>
      <c r="E63" s="7"/>
      <c r="F63" s="7"/>
      <c r="G63" s="7"/>
      <c r="H63" s="7"/>
      <c r="I63" s="7"/>
      <c r="J63" s="22">
        <v>8640</v>
      </c>
    </row>
    <row r="64" spans="1:12">
      <c r="A64" s="7" t="s">
        <v>7</v>
      </c>
      <c r="B64" s="7"/>
      <c r="C64" s="7"/>
      <c r="D64" s="7"/>
      <c r="E64" s="7"/>
      <c r="F64" s="7"/>
      <c r="G64" s="7"/>
      <c r="H64" s="7"/>
      <c r="I64" s="7"/>
      <c r="J64" s="22">
        <v>30600</v>
      </c>
    </row>
    <row r="65" spans="1:10">
      <c r="A65" s="7" t="s">
        <v>55</v>
      </c>
      <c r="B65" s="7"/>
      <c r="C65" s="7"/>
      <c r="D65" s="7"/>
      <c r="E65" s="7"/>
      <c r="F65" s="7"/>
      <c r="G65" s="7"/>
      <c r="H65" s="7"/>
      <c r="I65" s="7"/>
      <c r="J65" s="22">
        <v>27500</v>
      </c>
    </row>
    <row r="66" spans="1:10">
      <c r="A66" s="7" t="s">
        <v>56</v>
      </c>
      <c r="B66" s="20" t="s">
        <v>68</v>
      </c>
      <c r="C66" s="20"/>
      <c r="D66" s="20"/>
      <c r="E66" s="20"/>
      <c r="F66" s="20"/>
      <c r="G66" s="7"/>
      <c r="H66" s="7"/>
      <c r="I66" s="7"/>
      <c r="J66" s="26">
        <f>J47+J54-J55+J50-J51-J52-J53</f>
        <v>33278.049999999981</v>
      </c>
    </row>
    <row r="67" spans="1:10">
      <c r="A67" s="7" t="s">
        <v>58</v>
      </c>
      <c r="B67" s="19" t="s">
        <v>69</v>
      </c>
      <c r="C67" s="6"/>
      <c r="D67" s="6"/>
      <c r="E67" s="6"/>
      <c r="F67" s="6"/>
      <c r="G67" s="6"/>
      <c r="H67" s="6"/>
      <c r="I67" s="6"/>
      <c r="J67" s="25">
        <f>J54+J48-J49</f>
        <v>-3715.5200000000186</v>
      </c>
    </row>
    <row r="68" spans="1:10">
      <c r="A68" s="20" t="s">
        <v>60</v>
      </c>
      <c r="B68" s="20" t="s">
        <v>70</v>
      </c>
      <c r="C68" s="20"/>
      <c r="D68" s="20"/>
      <c r="E68" s="20"/>
      <c r="F68" s="20"/>
      <c r="G68" s="20"/>
      <c r="H68" s="20"/>
      <c r="I68" s="20"/>
      <c r="J68" s="26">
        <f>J19+J67</f>
        <v>-40921.960000000196</v>
      </c>
    </row>
    <row r="69" spans="1:10">
      <c r="A69" s="27" t="s">
        <v>61</v>
      </c>
      <c r="B69" s="27" t="s">
        <v>62</v>
      </c>
      <c r="C69" s="27"/>
      <c r="D69" s="27"/>
      <c r="E69" s="27"/>
      <c r="F69" s="27"/>
      <c r="G69" s="27"/>
      <c r="H69" s="27"/>
      <c r="I69" s="27"/>
      <c r="J69" s="27"/>
    </row>
    <row r="70" spans="1:10">
      <c r="A70" s="7"/>
      <c r="B70" s="27" t="s">
        <v>71</v>
      </c>
      <c r="C70" s="27"/>
      <c r="D70" s="27"/>
      <c r="E70" s="27"/>
      <c r="F70" s="27"/>
      <c r="G70" s="27"/>
      <c r="H70" s="7"/>
      <c r="I70" s="7"/>
      <c r="J70" s="16">
        <f>J66+J19</f>
        <v>-3928.3900000001959</v>
      </c>
    </row>
    <row r="71" spans="1:10">
      <c r="A71" s="7"/>
      <c r="B71" s="7"/>
      <c r="C71" s="7"/>
      <c r="D71" s="7"/>
      <c r="E71" s="7"/>
      <c r="F71" s="7"/>
      <c r="G71" s="7"/>
      <c r="H71" s="7"/>
      <c r="I71" s="7"/>
      <c r="J71" s="5"/>
    </row>
    <row r="72" spans="1:10">
      <c r="A72" s="7"/>
      <c r="B72" s="27" t="s">
        <v>63</v>
      </c>
      <c r="C72" s="20"/>
      <c r="D72" s="20"/>
      <c r="E72" s="20"/>
      <c r="F72" s="20"/>
      <c r="G72" s="20"/>
      <c r="H72" s="20"/>
      <c r="I72" s="20"/>
      <c r="J72" s="5"/>
    </row>
    <row r="73" spans="1:10">
      <c r="A73" s="7"/>
      <c r="B73" s="27" t="s">
        <v>64</v>
      </c>
      <c r="C73" s="27"/>
      <c r="D73" s="27"/>
      <c r="E73" s="27"/>
      <c r="F73" s="27"/>
      <c r="G73" s="27"/>
      <c r="H73" s="27"/>
      <c r="I73" s="20"/>
      <c r="J73" s="5"/>
    </row>
  </sheetData>
  <mergeCells count="2">
    <mergeCell ref="B20:H20"/>
    <mergeCell ref="B5:D5"/>
  </mergeCells>
  <pageMargins left="0.17" right="0.18" top="0.33" bottom="0.3" header="0.3" footer="0.2800000000000000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 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2014-02-25T08:04:29Z</dcterms:modified>
</cp:coreProperties>
</file>